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180" windowHeight="11895"/>
  </bookViews>
  <sheets>
    <sheet name="Dados e calculos" sheetId="29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25" i="29" l="1"/>
  <c r="L25" i="29"/>
  <c r="L26" i="29"/>
  <c r="E5" i="29"/>
  <c r="E6" i="29"/>
  <c r="E7" i="29"/>
  <c r="E8" i="29"/>
  <c r="E9" i="29"/>
  <c r="E4" i="29"/>
  <c r="E17" i="29"/>
  <c r="F17" i="29"/>
  <c r="E16" i="29"/>
  <c r="E18" i="29"/>
  <c r="E19" i="29"/>
  <c r="E20" i="29"/>
  <c r="E15" i="29"/>
  <c r="K26" i="29"/>
  <c r="K27" i="29"/>
  <c r="K28" i="29"/>
  <c r="K29" i="29"/>
  <c r="K30" i="29"/>
  <c r="D26" i="29"/>
  <c r="D27" i="29"/>
  <c r="D28" i="29"/>
  <c r="D29" i="29"/>
  <c r="D30" i="29"/>
  <c r="D25" i="29"/>
  <c r="C26" i="29"/>
  <c r="C27" i="29"/>
  <c r="C28" i="29"/>
  <c r="C29" i="29"/>
  <c r="C30" i="29"/>
  <c r="C25" i="29"/>
  <c r="F26" i="29"/>
  <c r="H26" i="29" s="1"/>
  <c r="F27" i="29"/>
  <c r="H27" i="29" s="1"/>
  <c r="F28" i="29"/>
  <c r="H28" i="29" s="1"/>
  <c r="F29" i="29"/>
  <c r="H29" i="29" s="1"/>
  <c r="F30" i="29"/>
  <c r="H30" i="29" s="1"/>
  <c r="F25" i="29"/>
  <c r="H25" i="29" s="1"/>
  <c r="E26" i="29"/>
  <c r="G26" i="29" s="1"/>
  <c r="E27" i="29"/>
  <c r="G27" i="29" s="1"/>
  <c r="E28" i="29"/>
  <c r="G28" i="29" s="1"/>
  <c r="E29" i="29"/>
  <c r="G29" i="29" s="1"/>
  <c r="E30" i="29"/>
  <c r="G30" i="29" s="1"/>
  <c r="E25" i="29"/>
  <c r="G25" i="29" s="1"/>
  <c r="L27" i="29"/>
  <c r="L28" i="29"/>
  <c r="L29" i="29"/>
  <c r="L30" i="29"/>
  <c r="F15" i="29"/>
  <c r="F16" i="29"/>
  <c r="F18" i="29"/>
  <c r="F19" i="29"/>
  <c r="F20" i="29"/>
  <c r="H20" i="29"/>
  <c r="G20" i="29"/>
  <c r="D20" i="29"/>
  <c r="C20" i="29"/>
  <c r="B20" i="29"/>
  <c r="A20" i="29"/>
  <c r="H19" i="29"/>
  <c r="G19" i="29"/>
  <c r="D19" i="29"/>
  <c r="C19" i="29"/>
  <c r="B19" i="29"/>
  <c r="A19" i="29"/>
  <c r="H18" i="29"/>
  <c r="G18" i="29"/>
  <c r="D18" i="29"/>
  <c r="C18" i="29"/>
  <c r="B18" i="29"/>
  <c r="A18" i="29"/>
  <c r="H17" i="29"/>
  <c r="G17" i="29"/>
  <c r="D17" i="29"/>
  <c r="C17" i="29"/>
  <c r="B17" i="29"/>
  <c r="A17" i="29"/>
  <c r="H16" i="29"/>
  <c r="G16" i="29"/>
  <c r="D16" i="29"/>
  <c r="C16" i="29"/>
  <c r="B16" i="29"/>
  <c r="A16" i="29"/>
  <c r="H15" i="29"/>
  <c r="G15" i="29"/>
  <c r="D15" i="29"/>
  <c r="C15" i="29"/>
  <c r="B15" i="29"/>
  <c r="A15" i="29"/>
</calcChain>
</file>

<file path=xl/sharedStrings.xml><?xml version="1.0" encoding="utf-8"?>
<sst xmlns="http://schemas.openxmlformats.org/spreadsheetml/2006/main" count="52" uniqueCount="41">
  <si>
    <t>Ensaio</t>
  </si>
  <si>
    <t>t (s)</t>
  </si>
  <si>
    <t>Pme (mmHg)</t>
  </si>
  <si>
    <t>Pms (Kgf/cm²)</t>
  </si>
  <si>
    <t>F (Kgf)</t>
  </si>
  <si>
    <t>n (rpm)</t>
  </si>
  <si>
    <t>Grupo</t>
  </si>
  <si>
    <t>Tabela de Dados na SI</t>
  </si>
  <si>
    <t>Tabela de Dados Coletados</t>
  </si>
  <si>
    <t>F (N)</t>
  </si>
  <si>
    <t>n (rps)</t>
  </si>
  <si>
    <r>
      <rPr>
        <b/>
        <sz val="10"/>
        <rFont val="Calibri"/>
        <family val="2"/>
      </rPr>
      <t>∆</t>
    </r>
    <r>
      <rPr>
        <b/>
        <sz val="10"/>
        <rFont val="Arial"/>
        <family val="2"/>
      </rPr>
      <t>h (mm)</t>
    </r>
  </si>
  <si>
    <t>Q(m³/s)</t>
  </si>
  <si>
    <t>Constantes</t>
  </si>
  <si>
    <t>At(m²)</t>
  </si>
  <si>
    <t>De(mm)</t>
  </si>
  <si>
    <t>Ae(cm²)</t>
  </si>
  <si>
    <t>As(cm²)</t>
  </si>
  <si>
    <t>Ds(mm)</t>
  </si>
  <si>
    <t>Tf(ºC)</t>
  </si>
  <si>
    <t>Q(m³/h)</t>
  </si>
  <si>
    <t>Tabela de Cálculos</t>
  </si>
  <si>
    <t>Turma</t>
  </si>
  <si>
    <t>D</t>
  </si>
  <si>
    <t>E</t>
  </si>
  <si>
    <t>F</t>
  </si>
  <si>
    <t>A</t>
  </si>
  <si>
    <t>C</t>
  </si>
  <si>
    <t>B</t>
  </si>
  <si>
    <r>
      <rPr>
        <sz val="10"/>
        <rFont val="Symbol"/>
        <family val="1"/>
        <charset val="2"/>
      </rPr>
      <t>h</t>
    </r>
    <r>
      <rPr>
        <vertAlign val="subscript"/>
        <sz val="10"/>
        <rFont val="Symbol"/>
        <family val="1"/>
        <charset val="2"/>
      </rPr>
      <t>B</t>
    </r>
    <r>
      <rPr>
        <sz val="10"/>
        <rFont val="Arial"/>
      </rPr>
      <t>%</t>
    </r>
  </si>
  <si>
    <r>
      <rPr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e</t>
    </r>
  </si>
  <si>
    <r>
      <rPr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s</t>
    </r>
  </si>
  <si>
    <r>
      <t>H</t>
    </r>
    <r>
      <rPr>
        <vertAlign val="subscript"/>
        <sz val="10"/>
        <rFont val="Arial"/>
        <family val="2"/>
      </rPr>
      <t>B</t>
    </r>
    <r>
      <rPr>
        <sz val="10"/>
        <rFont val="Arial"/>
      </rPr>
      <t>(m)</t>
    </r>
  </si>
  <si>
    <r>
      <t>v</t>
    </r>
    <r>
      <rPr>
        <vertAlign val="subscript"/>
        <sz val="10"/>
        <rFont val="Arial"/>
        <family val="2"/>
      </rPr>
      <t>e</t>
    </r>
    <r>
      <rPr>
        <sz val="10"/>
        <rFont val="Arial"/>
      </rPr>
      <t>(m/s)</t>
    </r>
  </si>
  <si>
    <r>
      <t>v</t>
    </r>
    <r>
      <rPr>
        <vertAlign val="subscript"/>
        <sz val="10"/>
        <rFont val="Arial"/>
        <family val="2"/>
      </rPr>
      <t>s</t>
    </r>
    <r>
      <rPr>
        <sz val="10"/>
        <rFont val="Arial"/>
      </rPr>
      <t>(m/s)</t>
    </r>
  </si>
  <si>
    <r>
      <t>Re</t>
    </r>
    <r>
      <rPr>
        <vertAlign val="subscript"/>
        <sz val="10"/>
        <rFont val="Arial"/>
        <family val="2"/>
      </rPr>
      <t>e</t>
    </r>
  </si>
  <si>
    <r>
      <t>Re</t>
    </r>
    <r>
      <rPr>
        <vertAlign val="subscript"/>
        <sz val="10"/>
        <rFont val="Arial"/>
        <family val="2"/>
      </rPr>
      <t>s</t>
    </r>
  </si>
  <si>
    <r>
      <t>r</t>
    </r>
    <r>
      <rPr>
        <sz val="10"/>
        <rFont val="Arial"/>
        <family val="2"/>
      </rPr>
      <t>(Kg/m³)</t>
    </r>
  </si>
  <si>
    <r>
      <t>n</t>
    </r>
    <r>
      <rPr>
        <sz val="10"/>
        <rFont val="Arial"/>
        <family val="2"/>
      </rPr>
      <t>(m²/s)</t>
    </r>
  </si>
  <si>
    <r>
      <t>p</t>
    </r>
    <r>
      <rPr>
        <b/>
        <vertAlign val="subscript"/>
        <sz val="10"/>
        <rFont val="Arial"/>
        <family val="2"/>
      </rPr>
      <t>me</t>
    </r>
    <r>
      <rPr>
        <b/>
        <sz val="10"/>
        <rFont val="Arial"/>
        <family val="2"/>
      </rPr>
      <t xml:space="preserve"> (Pa)</t>
    </r>
  </si>
  <si>
    <r>
      <t>p</t>
    </r>
    <r>
      <rPr>
        <b/>
        <vertAlign val="subscript"/>
        <sz val="10"/>
        <rFont val="Arial"/>
        <family val="2"/>
      </rPr>
      <t>ms</t>
    </r>
    <r>
      <rPr>
        <b/>
        <sz val="10"/>
        <rFont val="Arial"/>
        <family val="2"/>
      </rPr>
      <t xml:space="preserve"> (Pa)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</si>
</sst>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Symbol"/>
      <family val="1"/>
      <charset val="2"/>
    </font>
    <font>
      <vertAlign val="subscript"/>
      <sz val="10"/>
      <name val="Symbol"/>
      <family val="1"/>
      <charset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theme="3" tint="-0.499984740745262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1" fontId="1" fillId="0" borderId="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33</xdr:row>
      <xdr:rowOff>38100</xdr:rowOff>
    </xdr:from>
    <xdr:to>
      <xdr:col>8</xdr:col>
      <xdr:colOff>276225</xdr:colOff>
      <xdr:row>50</xdr:row>
      <xdr:rowOff>66675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581650"/>
          <a:ext cx="491490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419100</xdr:colOff>
      <xdr:row>34</xdr:row>
      <xdr:rowOff>66675</xdr:rowOff>
    </xdr:from>
    <xdr:to>
      <xdr:col>14</xdr:col>
      <xdr:colOff>377825</xdr:colOff>
      <xdr:row>48</xdr:row>
      <xdr:rowOff>121285</xdr:rowOff>
    </xdr:to>
    <xdr:pic>
      <xdr:nvPicPr>
        <xdr:cNvPr id="12" name="Imagem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5772150"/>
          <a:ext cx="2397125" cy="232156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54</xdr:row>
          <xdr:rowOff>152400</xdr:rowOff>
        </xdr:from>
        <xdr:to>
          <xdr:col>12</xdr:col>
          <xdr:colOff>0</xdr:colOff>
          <xdr:row>76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%2024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4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"/>
  <sheetViews>
    <sheetView tabSelected="1" workbookViewId="0">
      <selection activeCell="K26" sqref="K26"/>
    </sheetView>
  </sheetViews>
  <sheetFormatPr defaultRowHeight="12.75" x14ac:dyDescent="0.2"/>
  <cols>
    <col min="5" max="5" width="12.28515625" customWidth="1"/>
    <col min="6" max="6" width="13.5703125" customWidth="1"/>
    <col min="8" max="8" width="9.5703125" bestFit="1" customWidth="1"/>
  </cols>
  <sheetData>
    <row r="1" spans="1:11" ht="13.5" thickBot="1" x14ac:dyDescent="0.25">
      <c r="A1" s="5" t="s">
        <v>8</v>
      </c>
      <c r="B1" s="5"/>
      <c r="C1" s="5"/>
      <c r="D1" s="5"/>
      <c r="E1" s="5"/>
      <c r="F1" s="5"/>
      <c r="G1" s="5"/>
      <c r="H1" s="5"/>
    </row>
    <row r="2" spans="1:11" ht="13.5" thickBot="1" x14ac:dyDescent="0.25">
      <c r="A2" s="6" t="s">
        <v>22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J2" s="13" t="s">
        <v>13</v>
      </c>
      <c r="K2" s="14"/>
    </row>
    <row r="3" spans="1:11" ht="13.5" thickBot="1" x14ac:dyDescent="0.25">
      <c r="A3" s="21"/>
      <c r="B3" s="21"/>
      <c r="C3" s="21"/>
      <c r="D3" s="22"/>
      <c r="E3" s="21"/>
      <c r="F3" s="21"/>
      <c r="G3" s="21"/>
      <c r="H3" s="21"/>
      <c r="J3" s="15" t="s">
        <v>14</v>
      </c>
      <c r="K3" s="11">
        <v>0.68100000000000005</v>
      </c>
    </row>
    <row r="4" spans="1:11" ht="13.5" thickBot="1" x14ac:dyDescent="0.25">
      <c r="A4" s="1" t="s">
        <v>23</v>
      </c>
      <c r="B4" s="1">
        <v>2</v>
      </c>
      <c r="C4" s="1">
        <v>100</v>
      </c>
      <c r="D4" s="2">
        <v>27.53</v>
      </c>
      <c r="E4" s="24">
        <f>(E15/(13600*9.8))*1000</f>
        <v>-189.45806718555033</v>
      </c>
      <c r="F4" s="1">
        <v>4.7</v>
      </c>
      <c r="G4" s="1">
        <v>8.3800000000000008</v>
      </c>
      <c r="H4" s="1">
        <v>3526</v>
      </c>
      <c r="J4" s="15" t="s">
        <v>15</v>
      </c>
      <c r="K4" s="11">
        <v>40.799999999999997</v>
      </c>
    </row>
    <row r="5" spans="1:11" ht="13.5" thickBot="1" x14ac:dyDescent="0.25">
      <c r="A5" s="1" t="s">
        <v>24</v>
      </c>
      <c r="B5" s="1">
        <v>3</v>
      </c>
      <c r="C5" s="1">
        <v>100</v>
      </c>
      <c r="D5" s="2">
        <v>19.28</v>
      </c>
      <c r="E5" s="24">
        <f t="shared" ref="E5:E9" si="0">(E16/(13600*9.8))*1000</f>
        <v>-260.08920341901171</v>
      </c>
      <c r="F5" s="1">
        <v>4.0999999999999996</v>
      </c>
      <c r="G5" s="1">
        <v>9.59</v>
      </c>
      <c r="H5" s="1">
        <v>3509</v>
      </c>
      <c r="J5" s="15" t="s">
        <v>16</v>
      </c>
      <c r="K5" s="11">
        <v>13.1</v>
      </c>
    </row>
    <row r="6" spans="1:11" ht="13.5" thickBot="1" x14ac:dyDescent="0.25">
      <c r="A6" s="1" t="s">
        <v>25</v>
      </c>
      <c r="B6" s="1">
        <v>4</v>
      </c>
      <c r="C6" s="1">
        <v>100</v>
      </c>
      <c r="D6" s="2">
        <v>14.62</v>
      </c>
      <c r="E6" s="24">
        <f t="shared" si="0"/>
        <v>-4.8963987758918375</v>
      </c>
      <c r="F6" s="1">
        <v>3.4</v>
      </c>
      <c r="G6" s="1">
        <v>10.37</v>
      </c>
      <c r="H6" s="1">
        <v>3497</v>
      </c>
      <c r="J6" s="15" t="s">
        <v>18</v>
      </c>
      <c r="K6" s="11">
        <v>26.6</v>
      </c>
    </row>
    <row r="7" spans="1:11" ht="13.5" thickBot="1" x14ac:dyDescent="0.25">
      <c r="A7" s="1" t="s">
        <v>26</v>
      </c>
      <c r="B7" s="1">
        <v>5</v>
      </c>
      <c r="C7" s="1">
        <v>100</v>
      </c>
      <c r="D7" s="2">
        <v>13.92</v>
      </c>
      <c r="E7" s="24">
        <f t="shared" si="0"/>
        <v>-325.36269608407144</v>
      </c>
      <c r="F7" s="1">
        <v>2.8</v>
      </c>
      <c r="G7" s="1">
        <v>10.78</v>
      </c>
      <c r="H7" s="1">
        <v>3494</v>
      </c>
      <c r="J7" s="15" t="s">
        <v>17</v>
      </c>
      <c r="K7" s="11">
        <v>5.57</v>
      </c>
    </row>
    <row r="8" spans="1:11" ht="13.5" thickBot="1" x14ac:dyDescent="0.25">
      <c r="A8" s="1" t="s">
        <v>27</v>
      </c>
      <c r="B8" s="1">
        <v>6</v>
      </c>
      <c r="C8" s="1">
        <v>100</v>
      </c>
      <c r="D8" s="2">
        <v>12.83</v>
      </c>
      <c r="E8" s="24">
        <f t="shared" si="0"/>
        <v>-507.90776177459975</v>
      </c>
      <c r="F8" s="1">
        <v>2.1</v>
      </c>
      <c r="G8" s="1">
        <v>11.11</v>
      </c>
      <c r="H8" s="1">
        <v>3497</v>
      </c>
      <c r="J8" s="15" t="s">
        <v>19</v>
      </c>
      <c r="K8" s="11">
        <v>24</v>
      </c>
    </row>
    <row r="9" spans="1:11" ht="13.5" thickBot="1" x14ac:dyDescent="0.25">
      <c r="A9" s="1" t="s">
        <v>28</v>
      </c>
      <c r="B9" s="1">
        <v>7</v>
      </c>
      <c r="C9" s="1">
        <v>100</v>
      </c>
      <c r="D9" s="2">
        <v>11.21</v>
      </c>
      <c r="E9" s="24">
        <f t="shared" si="0"/>
        <v>-331.30848989283328</v>
      </c>
      <c r="F9" s="1">
        <v>1.35</v>
      </c>
      <c r="G9" s="1">
        <v>11.4</v>
      </c>
      <c r="H9" s="1">
        <v>3504</v>
      </c>
      <c r="J9" s="16" t="s">
        <v>37</v>
      </c>
      <c r="K9" s="11">
        <v>997.3</v>
      </c>
    </row>
    <row r="10" spans="1:11" ht="13.5" thickBot="1" x14ac:dyDescent="0.25">
      <c r="E10" s="25">
        <v>0.25</v>
      </c>
      <c r="J10" s="16" t="s">
        <v>38</v>
      </c>
      <c r="K10" s="12">
        <v>9.1299999999999998E-7</v>
      </c>
    </row>
    <row r="12" spans="1:11" x14ac:dyDescent="0.2">
      <c r="A12" s="7" t="s">
        <v>7</v>
      </c>
      <c r="B12" s="7"/>
      <c r="C12" s="7"/>
      <c r="D12" s="7"/>
      <c r="E12" s="7"/>
      <c r="F12" s="7"/>
      <c r="G12" s="7"/>
      <c r="H12" s="7"/>
    </row>
    <row r="13" spans="1:11" ht="14.25" x14ac:dyDescent="0.25">
      <c r="A13" s="6" t="s">
        <v>22</v>
      </c>
      <c r="B13" s="8" t="s">
        <v>0</v>
      </c>
      <c r="C13" s="8" t="s">
        <v>11</v>
      </c>
      <c r="D13" s="8" t="s">
        <v>1</v>
      </c>
      <c r="E13" s="8" t="s">
        <v>39</v>
      </c>
      <c r="F13" s="8" t="s">
        <v>40</v>
      </c>
      <c r="G13" s="8" t="s">
        <v>9</v>
      </c>
      <c r="H13" s="8" t="s">
        <v>10</v>
      </c>
    </row>
    <row r="14" spans="1:11" x14ac:dyDescent="0.2">
      <c r="A14" s="21"/>
      <c r="B14" s="21"/>
      <c r="C14" s="21"/>
      <c r="D14" s="23"/>
      <c r="E14" s="21"/>
      <c r="F14" s="23"/>
      <c r="G14" s="23"/>
      <c r="H14" s="23"/>
    </row>
    <row r="15" spans="1:11" x14ac:dyDescent="0.2">
      <c r="A15" s="1" t="str">
        <f t="shared" ref="A15:B20" si="1">A4</f>
        <v>D</v>
      </c>
      <c r="B15" s="1">
        <f t="shared" si="1"/>
        <v>2</v>
      </c>
      <c r="C15" s="1">
        <f>C4/1000</f>
        <v>0.1</v>
      </c>
      <c r="D15" s="3">
        <f t="shared" ref="D15:D20" si="2">D4</f>
        <v>27.53</v>
      </c>
      <c r="E15" s="24">
        <f>F15-$K$9*9.8*(K25-((F25^2-E25^2)/19.6))</f>
        <v>-25250.97119449015</v>
      </c>
      <c r="F15" s="3">
        <f t="shared" ref="F15:F20" si="3">F4*9.8*10000</f>
        <v>460600</v>
      </c>
      <c r="G15" s="3">
        <f t="shared" ref="G15:G20" si="4">G4*9.8</f>
        <v>82.124000000000009</v>
      </c>
      <c r="H15" s="3">
        <f t="shared" ref="H15:H20" si="5">H4/60</f>
        <v>58.766666666666666</v>
      </c>
    </row>
    <row r="16" spans="1:11" x14ac:dyDescent="0.2">
      <c r="A16" s="1" t="str">
        <f t="shared" si="1"/>
        <v>E</v>
      </c>
      <c r="B16" s="1">
        <f t="shared" si="1"/>
        <v>3</v>
      </c>
      <c r="C16" s="1">
        <f t="shared" ref="C16:C20" si="6">C5/1000</f>
        <v>0.1</v>
      </c>
      <c r="D16" s="3">
        <f t="shared" si="2"/>
        <v>19.28</v>
      </c>
      <c r="E16" s="24">
        <f t="shared" ref="E16:E20" si="7">F16-$K$9*9.8*(K26-((F26^2-E26^2)/19.6))</f>
        <v>-34664.689031685877</v>
      </c>
      <c r="F16" s="3">
        <f t="shared" si="3"/>
        <v>401800</v>
      </c>
      <c r="G16" s="3">
        <f t="shared" si="4"/>
        <v>93.981999999999999</v>
      </c>
      <c r="H16" s="3">
        <f t="shared" si="5"/>
        <v>58.483333333333334</v>
      </c>
    </row>
    <row r="17" spans="1:14" x14ac:dyDescent="0.2">
      <c r="A17" s="1" t="str">
        <f t="shared" si="1"/>
        <v>F</v>
      </c>
      <c r="B17" s="1">
        <f t="shared" si="1"/>
        <v>4</v>
      </c>
      <c r="C17" s="1">
        <f t="shared" si="6"/>
        <v>0.1</v>
      </c>
      <c r="D17" s="3">
        <f t="shared" si="2"/>
        <v>14.62</v>
      </c>
      <c r="E17" s="24">
        <f>F17-$K$9*9.8*(K27-((F27^2-E27^2)/19.6))</f>
        <v>-652.59202885086415</v>
      </c>
      <c r="F17" s="3">
        <f>F6*9.8*10000</f>
        <v>333200</v>
      </c>
      <c r="G17" s="3">
        <f t="shared" si="4"/>
        <v>101.626</v>
      </c>
      <c r="H17" s="3">
        <f t="shared" si="5"/>
        <v>58.283333333333331</v>
      </c>
    </row>
    <row r="18" spans="1:14" x14ac:dyDescent="0.2">
      <c r="A18" s="1" t="str">
        <f t="shared" si="1"/>
        <v>A</v>
      </c>
      <c r="B18" s="1">
        <f t="shared" si="1"/>
        <v>5</v>
      </c>
      <c r="C18" s="1">
        <f t="shared" si="6"/>
        <v>0.1</v>
      </c>
      <c r="D18" s="3">
        <f t="shared" si="2"/>
        <v>13.92</v>
      </c>
      <c r="E18" s="24">
        <f t="shared" si="7"/>
        <v>-43364.34013408504</v>
      </c>
      <c r="F18" s="3">
        <f t="shared" si="3"/>
        <v>274400</v>
      </c>
      <c r="G18" s="3">
        <f t="shared" si="4"/>
        <v>105.64400000000001</v>
      </c>
      <c r="H18" s="3">
        <f t="shared" si="5"/>
        <v>58.233333333333334</v>
      </c>
    </row>
    <row r="19" spans="1:14" x14ac:dyDescent="0.2">
      <c r="A19" s="1" t="str">
        <f t="shared" si="1"/>
        <v>C</v>
      </c>
      <c r="B19" s="1">
        <f t="shared" si="1"/>
        <v>6</v>
      </c>
      <c r="C19" s="1">
        <f t="shared" si="6"/>
        <v>0.1</v>
      </c>
      <c r="D19" s="3">
        <f t="shared" si="2"/>
        <v>12.83</v>
      </c>
      <c r="E19" s="24">
        <f t="shared" si="7"/>
        <v>-67693.946489318652</v>
      </c>
      <c r="F19" s="3">
        <f t="shared" si="3"/>
        <v>205800.00000000003</v>
      </c>
      <c r="G19" s="3">
        <f t="shared" si="4"/>
        <v>108.878</v>
      </c>
      <c r="H19" s="3">
        <f t="shared" si="5"/>
        <v>58.283333333333331</v>
      </c>
    </row>
    <row r="20" spans="1:14" x14ac:dyDescent="0.2">
      <c r="A20" s="1" t="str">
        <f t="shared" si="1"/>
        <v>B</v>
      </c>
      <c r="B20" s="1">
        <f t="shared" si="1"/>
        <v>7</v>
      </c>
      <c r="C20" s="1">
        <f t="shared" si="6"/>
        <v>0.1</v>
      </c>
      <c r="D20" s="3">
        <f t="shared" si="2"/>
        <v>11.21</v>
      </c>
      <c r="E20" s="24">
        <f t="shared" si="7"/>
        <v>-44156.795532916818</v>
      </c>
      <c r="F20" s="3">
        <f t="shared" si="3"/>
        <v>132300.00000000003</v>
      </c>
      <c r="G20" s="3">
        <f t="shared" si="4"/>
        <v>111.72000000000001</v>
      </c>
      <c r="H20" s="1">
        <f t="shared" si="5"/>
        <v>58.4</v>
      </c>
    </row>
    <row r="21" spans="1:14" x14ac:dyDescent="0.2">
      <c r="E21" s="25">
        <v>0.25</v>
      </c>
    </row>
    <row r="23" spans="1:14" x14ac:dyDescent="0.2">
      <c r="A23" s="10" t="s">
        <v>21</v>
      </c>
      <c r="B23" s="10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.75" x14ac:dyDescent="0.2">
      <c r="A24" s="17" t="s">
        <v>6</v>
      </c>
      <c r="B24" s="17" t="s">
        <v>0</v>
      </c>
      <c r="C24" s="17" t="s">
        <v>12</v>
      </c>
      <c r="D24" s="17" t="s">
        <v>20</v>
      </c>
      <c r="E24" s="18" t="s">
        <v>33</v>
      </c>
      <c r="F24" s="18" t="s">
        <v>34</v>
      </c>
      <c r="G24" s="18" t="s">
        <v>35</v>
      </c>
      <c r="H24" s="18" t="s">
        <v>36</v>
      </c>
      <c r="I24" s="18" t="s">
        <v>30</v>
      </c>
      <c r="J24" s="18" t="s">
        <v>31</v>
      </c>
      <c r="K24" s="18" t="s">
        <v>32</v>
      </c>
      <c r="L24" s="18" t="s">
        <v>29</v>
      </c>
    </row>
    <row r="25" spans="1:14" x14ac:dyDescent="0.2">
      <c r="A25" s="17" t="s">
        <v>23</v>
      </c>
      <c r="B25" s="17">
        <v>2</v>
      </c>
      <c r="C25" s="19">
        <f>(C15*$K$3)/D15</f>
        <v>2.473665092626226E-3</v>
      </c>
      <c r="D25" s="20">
        <f>C25*3600</f>
        <v>8.9051943334544141</v>
      </c>
      <c r="E25" s="20">
        <f>C25/($K$5/10000)</f>
        <v>1.8882939638368139</v>
      </c>
      <c r="F25" s="20">
        <f>C25/($K$7/10000)</f>
        <v>4.4410504355946605</v>
      </c>
      <c r="G25" s="20">
        <f>(E25*($K$4/1000))/$K$10</f>
        <v>84383.782830823649</v>
      </c>
      <c r="H25" s="20">
        <f>(F25*($K$6/1000))/$K$10</f>
        <v>129388.76406004159</v>
      </c>
      <c r="I25" s="17">
        <v>1</v>
      </c>
      <c r="J25" s="17">
        <v>1</v>
      </c>
      <c r="K25" s="20">
        <f>((L25/100)*G15*0.08*2*PI()*H15)/($K$9*9.8*C25)</f>
        <v>50.535199765102696</v>
      </c>
      <c r="L25" s="20">
        <f>-0.2892*D25^2+8.2309*D25</f>
        <v>50.363485054312505</v>
      </c>
    </row>
    <row r="26" spans="1:14" x14ac:dyDescent="0.2">
      <c r="A26" s="17" t="s">
        <v>24</v>
      </c>
      <c r="B26" s="17">
        <v>3</v>
      </c>
      <c r="C26" s="19">
        <f t="shared" ref="C26:C30" si="8">(C16*$K$3)/D16</f>
        <v>3.5321576763485481E-3</v>
      </c>
      <c r="D26" s="20">
        <f t="shared" ref="D26:D30" si="9">C26*3600</f>
        <v>12.715767634854773</v>
      </c>
      <c r="E26" s="20">
        <f t="shared" ref="E26:E30" si="10">C26/($K$5/10000)</f>
        <v>2.6963035697317164</v>
      </c>
      <c r="F26" s="20">
        <f t="shared" ref="F26:F30" si="11">C26/($K$7/10000)</f>
        <v>6.341396187340302</v>
      </c>
      <c r="G26" s="20">
        <f t="shared" ref="G26:G30" si="12">(E26*($K$4/1000))/$K$10</f>
        <v>120491.98865832861</v>
      </c>
      <c r="H26" s="20">
        <f t="shared" ref="H26:H30" si="13">(F26*($K$6/1000))/$K$10</f>
        <v>184754.80677245569</v>
      </c>
      <c r="I26" s="17">
        <v>1</v>
      </c>
      <c r="J26" s="17">
        <v>1</v>
      </c>
      <c r="K26" s="20">
        <f t="shared" ref="K26:K30" si="14">((L26/100)*G16*0.08*2*PI()*H16)/($K$9*9.8*C26)</f>
        <v>46.338567394508189</v>
      </c>
      <c r="L26" s="20">
        <f>-0.2892*D26^2+8.2309*D26</f>
        <v>57.901247925311196</v>
      </c>
    </row>
    <row r="27" spans="1:14" x14ac:dyDescent="0.2">
      <c r="A27" s="17" t="s">
        <v>25</v>
      </c>
      <c r="B27" s="17">
        <v>4</v>
      </c>
      <c r="C27" s="19">
        <f t="shared" si="8"/>
        <v>4.6580027359781132E-3</v>
      </c>
      <c r="D27" s="20">
        <f t="shared" si="9"/>
        <v>16.768809849521208</v>
      </c>
      <c r="E27" s="20">
        <f t="shared" si="10"/>
        <v>3.5557272793726056</v>
      </c>
      <c r="F27" s="20">
        <f t="shared" si="11"/>
        <v>8.362662003551371</v>
      </c>
      <c r="G27" s="20">
        <f t="shared" si="12"/>
        <v>158897.77984490941</v>
      </c>
      <c r="H27" s="20">
        <f t="shared" si="13"/>
        <v>243643.82179021521</v>
      </c>
      <c r="I27" s="17">
        <v>1</v>
      </c>
      <c r="J27" s="17">
        <v>1</v>
      </c>
      <c r="K27" s="20">
        <f t="shared" si="14"/>
        <v>37.081825923665221</v>
      </c>
      <c r="L27" s="20">
        <f t="shared" ref="L26:L30" si="15">-0.2892*D27^2+8.2309*D27</f>
        <v>56.701386084313782</v>
      </c>
    </row>
    <row r="28" spans="1:14" x14ac:dyDescent="0.2">
      <c r="A28" s="17" t="s">
        <v>26</v>
      </c>
      <c r="B28" s="17">
        <v>5</v>
      </c>
      <c r="C28" s="19">
        <f t="shared" si="8"/>
        <v>4.8922413793103456E-3</v>
      </c>
      <c r="D28" s="20">
        <f t="shared" si="9"/>
        <v>17.612068965517246</v>
      </c>
      <c r="E28" s="20">
        <f t="shared" si="10"/>
        <v>3.7345354040536991</v>
      </c>
      <c r="F28" s="20">
        <f t="shared" si="11"/>
        <v>8.7831981675230626</v>
      </c>
      <c r="G28" s="20">
        <f t="shared" si="12"/>
        <v>166888.3291187195</v>
      </c>
      <c r="H28" s="20">
        <f t="shared" si="13"/>
        <v>255896.02547219439</v>
      </c>
      <c r="I28" s="17">
        <v>1</v>
      </c>
      <c r="J28" s="17">
        <v>1</v>
      </c>
      <c r="K28" s="20">
        <f t="shared" si="14"/>
        <v>35.73709533764287</v>
      </c>
      <c r="L28" s="20">
        <f t="shared" si="15"/>
        <v>55.257684185493446</v>
      </c>
    </row>
    <row r="29" spans="1:14" x14ac:dyDescent="0.2">
      <c r="A29" s="17" t="s">
        <v>27</v>
      </c>
      <c r="B29" s="17">
        <v>6</v>
      </c>
      <c r="C29" s="19">
        <f t="shared" si="8"/>
        <v>5.3078721745908036E-3</v>
      </c>
      <c r="D29" s="20">
        <f t="shared" si="9"/>
        <v>19.108339828526894</v>
      </c>
      <c r="E29" s="20">
        <f t="shared" si="10"/>
        <v>4.0518108202983232</v>
      </c>
      <c r="F29" s="20">
        <f t="shared" si="11"/>
        <v>9.5293934911863616</v>
      </c>
      <c r="G29" s="20">
        <f t="shared" si="12"/>
        <v>181066.68287861071</v>
      </c>
      <c r="H29" s="20">
        <f t="shared" si="13"/>
        <v>277636.21781550627</v>
      </c>
      <c r="I29" s="17">
        <v>1</v>
      </c>
      <c r="J29" s="17">
        <v>1</v>
      </c>
      <c r="K29" s="20">
        <f t="shared" si="14"/>
        <v>31.778618776189209</v>
      </c>
      <c r="L29" s="20">
        <f t="shared" si="15"/>
        <v>51.683628424708488</v>
      </c>
    </row>
    <row r="30" spans="1:14" x14ac:dyDescent="0.2">
      <c r="A30" s="17" t="s">
        <v>28</v>
      </c>
      <c r="B30" s="17">
        <v>7</v>
      </c>
      <c r="C30" s="19">
        <f t="shared" si="8"/>
        <v>6.0749330954504906E-3</v>
      </c>
      <c r="D30" s="20">
        <f t="shared" si="9"/>
        <v>21.869759143621767</v>
      </c>
      <c r="E30" s="20">
        <f t="shared" si="10"/>
        <v>4.6373535079774735</v>
      </c>
      <c r="F30" s="20">
        <f t="shared" si="11"/>
        <v>10.906522613017039</v>
      </c>
      <c r="G30" s="20">
        <f t="shared" si="12"/>
        <v>207233.32215277207</v>
      </c>
      <c r="H30" s="20">
        <f t="shared" si="13"/>
        <v>317758.49014923687</v>
      </c>
      <c r="I30" s="17">
        <v>1</v>
      </c>
      <c r="J30" s="17">
        <v>1</v>
      </c>
      <c r="K30" s="20">
        <f t="shared" si="14"/>
        <v>23.026338031494674</v>
      </c>
      <c r="L30" s="20">
        <f t="shared" si="15"/>
        <v>41.687383777228348</v>
      </c>
    </row>
    <row r="31" spans="1:14" x14ac:dyDescent="0.2">
      <c r="C31" s="25">
        <v>0.125</v>
      </c>
      <c r="K31" s="25">
        <v>0.25</v>
      </c>
      <c r="L31" s="25">
        <v>0.125</v>
      </c>
    </row>
    <row r="33" spans="2:15" x14ac:dyDescent="0.2">
      <c r="B33" s="4"/>
      <c r="C33" s="4"/>
      <c r="D33" s="4"/>
      <c r="E33" s="4"/>
      <c r="F33" s="4"/>
      <c r="G33" s="4"/>
      <c r="H33" s="4"/>
      <c r="I33" s="4"/>
    </row>
    <row r="34" spans="2:15" x14ac:dyDescent="0.2">
      <c r="B34" s="4"/>
      <c r="C34" s="4"/>
      <c r="D34" s="4"/>
      <c r="E34" s="4"/>
      <c r="F34" s="4"/>
      <c r="G34" s="4"/>
      <c r="H34" s="4"/>
      <c r="I34" s="4"/>
      <c r="K34" s="4"/>
      <c r="L34" s="4"/>
      <c r="M34" s="4"/>
      <c r="N34" s="4"/>
      <c r="O34" s="4"/>
    </row>
    <row r="35" spans="2:15" x14ac:dyDescent="0.2">
      <c r="B35" s="4"/>
      <c r="C35" s="4"/>
      <c r="D35" s="4"/>
      <c r="E35" s="4"/>
      <c r="F35" s="4"/>
      <c r="G35" s="4"/>
      <c r="H35" s="4"/>
      <c r="I35" s="4"/>
      <c r="K35" s="4"/>
      <c r="L35" s="4"/>
      <c r="M35" s="4"/>
      <c r="N35" s="4"/>
      <c r="O35" s="4"/>
    </row>
    <row r="36" spans="2:15" x14ac:dyDescent="0.2">
      <c r="B36" s="4"/>
      <c r="C36" s="4"/>
      <c r="D36" s="4"/>
      <c r="E36" s="4"/>
      <c r="F36" s="4"/>
      <c r="G36" s="4"/>
      <c r="H36" s="4"/>
      <c r="I36" s="4"/>
      <c r="K36" s="4"/>
      <c r="L36" s="4"/>
      <c r="M36" s="4"/>
      <c r="N36" s="4"/>
      <c r="O36" s="4"/>
    </row>
    <row r="37" spans="2:15" x14ac:dyDescent="0.2">
      <c r="B37" s="4"/>
      <c r="C37" s="4"/>
      <c r="D37" s="4"/>
      <c r="E37" s="4"/>
      <c r="F37" s="4"/>
      <c r="G37" s="4"/>
      <c r="H37" s="4"/>
      <c r="I37" s="4"/>
      <c r="K37" s="4"/>
      <c r="L37" s="4"/>
      <c r="M37" s="4"/>
      <c r="N37" s="4"/>
      <c r="O37" s="4"/>
    </row>
    <row r="38" spans="2:15" x14ac:dyDescent="0.2">
      <c r="B38" s="4"/>
      <c r="C38" s="4"/>
      <c r="D38" s="4"/>
      <c r="E38" s="4"/>
      <c r="F38" s="4"/>
      <c r="G38" s="4"/>
      <c r="H38" s="4"/>
      <c r="I38" s="4"/>
      <c r="K38" s="4"/>
      <c r="L38" s="4"/>
      <c r="M38" s="4"/>
      <c r="N38" s="4"/>
      <c r="O38" s="4"/>
    </row>
    <row r="39" spans="2:15" x14ac:dyDescent="0.2">
      <c r="B39" s="4"/>
      <c r="C39" s="4"/>
      <c r="D39" s="4"/>
      <c r="E39" s="4"/>
      <c r="F39" s="4"/>
      <c r="G39" s="4"/>
      <c r="H39" s="4"/>
      <c r="I39" s="4"/>
      <c r="K39" s="4"/>
      <c r="L39" s="4"/>
      <c r="M39" s="4"/>
      <c r="N39" s="4"/>
      <c r="O39" s="4"/>
    </row>
    <row r="40" spans="2:15" x14ac:dyDescent="0.2">
      <c r="B40" s="4"/>
      <c r="C40" s="4"/>
      <c r="D40" s="4"/>
      <c r="E40" s="4"/>
      <c r="F40" s="4"/>
      <c r="G40" s="4"/>
      <c r="H40" s="4"/>
      <c r="I40" s="4"/>
      <c r="K40" s="4"/>
      <c r="L40" s="4"/>
      <c r="M40" s="4"/>
      <c r="N40" s="4"/>
      <c r="O40" s="4"/>
    </row>
    <row r="41" spans="2:15" x14ac:dyDescent="0.2">
      <c r="B41" s="4"/>
      <c r="C41" s="4"/>
      <c r="D41" s="4"/>
      <c r="E41" s="4"/>
      <c r="F41" s="4"/>
      <c r="G41" s="4"/>
      <c r="H41" s="4"/>
      <c r="I41" s="4"/>
      <c r="K41" s="4"/>
      <c r="L41" s="4"/>
      <c r="M41" s="4"/>
      <c r="N41" s="4"/>
      <c r="O41" s="4"/>
    </row>
    <row r="42" spans="2:15" x14ac:dyDescent="0.2">
      <c r="B42" s="4"/>
      <c r="C42" s="4"/>
      <c r="D42" s="4"/>
      <c r="E42" s="4"/>
      <c r="F42" s="4"/>
      <c r="G42" s="4"/>
      <c r="H42" s="4"/>
      <c r="I42" s="4"/>
      <c r="K42" s="4"/>
      <c r="L42" s="4"/>
      <c r="M42" s="4"/>
      <c r="N42" s="4"/>
      <c r="O42" s="4"/>
    </row>
    <row r="43" spans="2:15" x14ac:dyDescent="0.2">
      <c r="B43" s="4"/>
      <c r="C43" s="4"/>
      <c r="D43" s="4"/>
      <c r="E43" s="4"/>
      <c r="F43" s="4"/>
      <c r="G43" s="4"/>
      <c r="H43" s="4"/>
      <c r="I43" s="4"/>
      <c r="K43" s="4"/>
      <c r="L43" s="4"/>
      <c r="M43" s="4"/>
      <c r="N43" s="4"/>
      <c r="O43" s="4"/>
    </row>
    <row r="44" spans="2:15" x14ac:dyDescent="0.2">
      <c r="B44" s="4"/>
      <c r="C44" s="4"/>
      <c r="D44" s="4"/>
      <c r="E44" s="4"/>
      <c r="F44" s="4"/>
      <c r="G44" s="4"/>
      <c r="H44" s="4"/>
      <c r="I44" s="4"/>
      <c r="K44" s="4"/>
      <c r="L44" s="4"/>
      <c r="M44" s="4"/>
      <c r="N44" s="4"/>
      <c r="O44" s="4"/>
    </row>
    <row r="45" spans="2:15" x14ac:dyDescent="0.2">
      <c r="B45" s="4"/>
      <c r="C45" s="4"/>
      <c r="D45" s="4"/>
      <c r="E45" s="4"/>
      <c r="F45" s="4"/>
      <c r="G45" s="4"/>
      <c r="H45" s="4"/>
      <c r="I45" s="4"/>
      <c r="K45" s="4"/>
      <c r="L45" s="4"/>
      <c r="M45" s="4"/>
      <c r="N45" s="4"/>
      <c r="O45" s="4"/>
    </row>
    <row r="46" spans="2:15" x14ac:dyDescent="0.2">
      <c r="B46" s="4"/>
      <c r="C46" s="4"/>
      <c r="D46" s="4"/>
      <c r="E46" s="4"/>
      <c r="F46" s="4"/>
      <c r="G46" s="4"/>
      <c r="H46" s="4"/>
      <c r="I46" s="4"/>
      <c r="K46" s="4"/>
      <c r="L46" s="4"/>
      <c r="M46" s="4"/>
      <c r="N46" s="4"/>
      <c r="O46" s="4"/>
    </row>
    <row r="47" spans="2:15" x14ac:dyDescent="0.2">
      <c r="B47" s="4"/>
      <c r="C47" s="4"/>
      <c r="D47" s="4"/>
      <c r="E47" s="4"/>
      <c r="F47" s="4"/>
      <c r="G47" s="4"/>
      <c r="H47" s="4"/>
      <c r="I47" s="4"/>
      <c r="K47" s="4"/>
      <c r="L47" s="4"/>
      <c r="M47" s="4"/>
      <c r="N47" s="4"/>
      <c r="O47" s="4"/>
    </row>
    <row r="48" spans="2:15" x14ac:dyDescent="0.2">
      <c r="B48" s="4"/>
      <c r="C48" s="4"/>
      <c r="D48" s="4"/>
      <c r="E48" s="4"/>
      <c r="F48" s="4"/>
      <c r="G48" s="4"/>
      <c r="H48" s="4"/>
      <c r="I48" s="4"/>
      <c r="K48" s="4"/>
      <c r="L48" s="4"/>
      <c r="M48" s="4"/>
      <c r="N48" s="4"/>
      <c r="O48" s="4"/>
    </row>
    <row r="49" spans="2:15" x14ac:dyDescent="0.2">
      <c r="B49" s="4"/>
      <c r="C49" s="4"/>
      <c r="D49" s="4"/>
      <c r="E49" s="4"/>
      <c r="F49" s="4"/>
      <c r="G49" s="4"/>
      <c r="H49" s="4"/>
      <c r="I49" s="4"/>
      <c r="K49" s="4"/>
      <c r="L49" s="4"/>
      <c r="M49" s="4"/>
      <c r="N49" s="4"/>
      <c r="O49" s="4"/>
    </row>
    <row r="50" spans="2:15" x14ac:dyDescent="0.2">
      <c r="B50" s="4"/>
      <c r="C50" s="4"/>
      <c r="D50" s="4"/>
      <c r="E50" s="4"/>
      <c r="F50" s="4"/>
      <c r="G50" s="4"/>
      <c r="H50" s="4"/>
      <c r="I50" s="4"/>
      <c r="K50" s="4"/>
      <c r="L50" s="4"/>
      <c r="M50" s="4"/>
      <c r="N50" s="4"/>
      <c r="O50" s="4"/>
    </row>
    <row r="51" spans="2:15" x14ac:dyDescent="0.2">
      <c r="B51" s="4"/>
      <c r="C51" s="4"/>
      <c r="D51" s="4"/>
      <c r="E51" s="4"/>
      <c r="F51" s="4"/>
      <c r="G51" s="4"/>
      <c r="H51" s="4"/>
      <c r="I51" s="4"/>
    </row>
    <row r="54" spans="2:15" x14ac:dyDescent="0.2"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5" x14ac:dyDescent="0.2"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5" x14ac:dyDescent="0.2"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5" x14ac:dyDescent="0.2"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5" x14ac:dyDescent="0.2"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5" x14ac:dyDescent="0.2"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5" x14ac:dyDescent="0.2"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5" x14ac:dyDescent="0.2"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5" x14ac:dyDescent="0.2"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5" x14ac:dyDescent="0.2"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5" x14ac:dyDescent="0.2"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4:13" x14ac:dyDescent="0.2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2"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4:13" x14ac:dyDescent="0.2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x14ac:dyDescent="0.2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x14ac:dyDescent="0.2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x14ac:dyDescent="0.2"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4:13" x14ac:dyDescent="0.2"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4:13" x14ac:dyDescent="0.2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13" x14ac:dyDescent="0.2"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4:13" x14ac:dyDescent="0.2"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4:13" x14ac:dyDescent="0.2"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4:13" x14ac:dyDescent="0.2"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4:13" x14ac:dyDescent="0.2">
      <c r="D77" s="4"/>
      <c r="E77" s="4"/>
      <c r="F77" s="4"/>
      <c r="G77" s="4"/>
      <c r="H77" s="4"/>
      <c r="I77" s="4"/>
      <c r="J77" s="4"/>
      <c r="K77" s="4"/>
      <c r="L77" s="4"/>
      <c r="M77" s="4"/>
    </row>
  </sheetData>
  <mergeCells count="7">
    <mergeCell ref="D54:M77"/>
    <mergeCell ref="A1:H1"/>
    <mergeCell ref="A12:H12"/>
    <mergeCell ref="A23:C23"/>
    <mergeCell ref="B33:I51"/>
    <mergeCell ref="K34:O50"/>
    <mergeCell ref="J2:K2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3" shapeId="4099" r:id="rId3">
          <objectPr defaultSize="0" r:id="rId4">
            <anchor moveWithCells="1">
              <from>
                <xdr:col>3</xdr:col>
                <xdr:colOff>561975</xdr:colOff>
                <xdr:row>54</xdr:row>
                <xdr:rowOff>152400</xdr:rowOff>
              </from>
              <to>
                <xdr:col>12</xdr:col>
                <xdr:colOff>9525</xdr:colOff>
                <xdr:row>76</xdr:row>
                <xdr:rowOff>9525</xdr:rowOff>
              </to>
            </anchor>
          </objectPr>
        </oleObject>
      </mc:Choice>
      <mc:Fallback>
        <oleObject progId="Equation.3" shapeId="409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e calculos</vt:lpstr>
    </vt:vector>
  </TitlesOfParts>
  <Manager>Raimundo (Alemão) Ferreira Ignácio</Manager>
  <Company>Escola da Vida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Comparação dos f - iniciação</dc:title>
  <dc:subject>Mecânica dos Fluidos</dc:subject>
  <dc:creator>Raimundo (Alemão) Ferreira Ignácio</dc:creator>
  <cp:keywords>coeficiente de perda de carga distribuída, Haaland, Swamee e Jain, Churchill, planilha, fexperimental, iniciação, fei,</cp:keywords>
  <cp:lastModifiedBy>alemão</cp:lastModifiedBy>
  <dcterms:created xsi:type="dcterms:W3CDTF">2008-05-09T21:09:53Z</dcterms:created>
  <dcterms:modified xsi:type="dcterms:W3CDTF">2012-11-26T14:43:59Z</dcterms:modified>
  <cp:category>Orientação da iniciação da Tatiana</cp:category>
  <cp:contentStatus>sempre em construção</cp:contentStatus>
</cp:coreProperties>
</file>